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440" windowHeight="8325"/>
  </bookViews>
  <sheets>
    <sheet name="Sheet1" sheetId="1" r:id="rId1"/>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0" i="1" l="1"/>
  <c r="P33" i="1" l="1"/>
  <c r="P27" i="1" l="1"/>
  <c r="P8" i="1" l="1"/>
  <c r="P36" i="1"/>
  <c r="P32" i="1"/>
  <c r="P29" i="1"/>
  <c r="P28" i="1"/>
  <c r="P24" i="1"/>
  <c r="P22" i="1"/>
  <c r="P21" i="1"/>
  <c r="P19" i="1"/>
  <c r="P18" i="1"/>
  <c r="P15" i="1"/>
  <c r="P14" i="1"/>
  <c r="P13" i="1"/>
  <c r="P12" i="1"/>
  <c r="P11" i="1"/>
  <c r="P10" i="1"/>
  <c r="P3" i="1"/>
  <c r="P4" i="1"/>
  <c r="P6" i="1"/>
</calcChain>
</file>

<file path=xl/sharedStrings.xml><?xml version="1.0" encoding="utf-8"?>
<sst xmlns="http://schemas.openxmlformats.org/spreadsheetml/2006/main" count="547" uniqueCount="307">
  <si>
    <t>Theoretical / contextual basis – what did they draw upon  (none, unclear, yes-specify)</t>
  </si>
  <si>
    <t>Setting/ Population</t>
  </si>
  <si>
    <t>To further clarify (a) the object of integration and (b) its essential components to guide the measurement of the degree of integration</t>
  </si>
  <si>
    <t>Integrated patient care (includes coordination and patient centeredness): “patient care that is coordinated across professionals, facilities, and support systems; continuous over time and between visits; tailored to the patients’ needs and preferences; and based on shared responsibility between patient and caregivers for optimizing health.”</t>
  </si>
  <si>
    <t>Organizational theory; cites 9 sample definitions of integration in which organization,  organizational activities, and/or patient care are the object</t>
  </si>
  <si>
    <t>Patients with multiple or complex chronic conditions</t>
  </si>
  <si>
    <t xml:space="preserve">Coordination components:
- Coordinated within care team
- Coordinated across care teams
- Coordinated between care teams and community resources
- Continuous familiarity with patient over time
- Continuous proactive and responsive action between visits
Patient-centeredness components:
- Patient centered
- Shared responsibility
</t>
  </si>
  <si>
    <t xml:space="preserve">Measure / tool development: Did publication mention need, plan and/or potential for? </t>
  </si>
  <si>
    <t>To develop a conceptual team performance framework tailored for intensive care medicine</t>
  </si>
  <si>
    <t>ICU</t>
  </si>
  <si>
    <t>Psychology teamwork literature; ICU literature on relationship between teamwork and ICU outcomes</t>
  </si>
  <si>
    <t>No</t>
  </si>
  <si>
    <t>Identify five axioms of interactional communication</t>
  </si>
  <si>
    <t>Define characteristics and outcomes of team interaction/describe the features of team coordination  </t>
  </si>
  <si>
    <t xml:space="preserve">Integrate an interdisciplinary team model and a model of successful collaboration
</t>
  </si>
  <si>
    <t>Define the nature, behavior, and processes of groups</t>
  </si>
  <si>
    <t>Develop inter-organizational networks</t>
  </si>
  <si>
    <t>Represent an intricate workflow applicable to all healthcare settings</t>
  </si>
  <si>
    <t>NR</t>
  </si>
  <si>
    <t>Predict and explain use of health services by individuals</t>
  </si>
  <si>
    <t xml:space="preserve">Based on earlier versions of the model. Built on sociological concepts. </t>
  </si>
  <si>
    <t>Organization design theory</t>
  </si>
  <si>
    <t>Extend the internal coordination of patient care to encompass coordination with hospitals and external partners</t>
  </si>
  <si>
    <t>Theories of human communication</t>
  </si>
  <si>
    <t>NA</t>
  </si>
  <si>
    <t>"small group" theory - taking into account "physical, temporal, and social context" of groups</t>
  </si>
  <si>
    <t>Cognitive science - "different facets of human behavior that govern actions and use of information"; Norman's 7 stage model of tasks/procedures</t>
  </si>
  <si>
    <t>Model for interdisciplinary team collaboration (Saltz and Schaefer 1996) and components of team process (Bronstein 2003)</t>
  </si>
  <si>
    <t>Hospice</t>
  </si>
  <si>
    <t>None</t>
  </si>
  <si>
    <t>18 organizational factors in 3 categories: Basic Structures, People and Values, and Key Processes. The 3 most important capabilities shaping the capacity of organizations to implement integrated care interventions include Leadership Approach, Clinician Engagement and Leadership, and Readiness for Change.</t>
  </si>
  <si>
    <t>To describe the key elements of high-performing primary care and the supports required to attain it.</t>
  </si>
  <si>
    <t>Not specified</t>
  </si>
  <si>
    <t>Quality of care, performance management, result focused learning, transparent entrepreneurship, commitment, roles and tasks, interprofessional teamwork, delivery system, client-centeredness</t>
  </si>
  <si>
    <t>Communicable diseases</t>
  </si>
  <si>
    <t>Exchange of information, Quality of relationships, Patient outcome (from Van Houdt)</t>
  </si>
  <si>
    <t>Primary care</t>
  </si>
  <si>
    <t>Integrated Patient Care</t>
  </si>
  <si>
    <t>Andersen Behavior Framework</t>
  </si>
  <si>
    <t>Donabedian's Quality Framework</t>
  </si>
  <si>
    <t>Organizational Design Framework</t>
  </si>
  <si>
    <t>Relational Coordination Framework</t>
  </si>
  <si>
    <t>Multi-level Framework</t>
  </si>
  <si>
    <t>Five phases of team coordination</t>
  </si>
  <si>
    <t>Interaction Model</t>
  </si>
  <si>
    <t>Time, Interaction, and Performance Theory</t>
  </si>
  <si>
    <t>Interorganizational Network Theory</t>
  </si>
  <si>
    <t>Cognitive Workflow Model</t>
  </si>
  <si>
    <t>Framework of team performance</t>
  </si>
  <si>
    <t>Integrative Model</t>
  </si>
  <si>
    <t xml:space="preserve">AQuA's Integrated Care Framework </t>
  </si>
  <si>
    <t>Context and Capabilities for Integrating Care (CCIC) Framework</t>
  </si>
  <si>
    <t>Quality Improvement and Innovation Partnership Improvement Framework</t>
  </si>
  <si>
    <t>Rainbow Model of Integrated Care (RMIC)</t>
  </si>
  <si>
    <t>Development Model for Integrated Care (DMIC)</t>
  </si>
  <si>
    <t>Describe new theoretical framework for care coordination across transitions in care settings</t>
  </si>
  <si>
    <t>Integrated Team Effectiveness Model</t>
  </si>
  <si>
    <t>Understand if, how, and under what conditions health care teams affect clinical and organizational effectiveness</t>
  </si>
  <si>
    <t>Palliative Care</t>
  </si>
  <si>
    <t>Team Focused and Clinical Content Framework</t>
  </si>
  <si>
    <t>Author, Year
Country</t>
  </si>
  <si>
    <t>Describe and evaluate methods for assessing the quality of medical care</t>
  </si>
  <si>
    <t>Calciolari, 2016
Italy</t>
  </si>
  <si>
    <t>Evans, 2016
Canada</t>
  </si>
  <si>
    <t>Kates, 2012
Canada</t>
  </si>
  <si>
    <t xml:space="preserve">Long-term Care </t>
  </si>
  <si>
    <t>Crew resource management in aviation</t>
  </si>
  <si>
    <t>To identify which capabilities may be most important for integrated care and explore the mechanisms by which they influence integrated care efforts</t>
  </si>
  <si>
    <t>INTERLINKS</t>
  </si>
  <si>
    <t>Organizational theory: contingency theory (Lawrence and Lorsch 1967), Open Systems theory (Scott 2002)</t>
  </si>
  <si>
    <t>European Foundation Quality Management Excellence award model, Malcom Baldridge Quality Award criteria, Chronic Care Model</t>
  </si>
  <si>
    <t xml:space="preserve">Yes
Integrated care toolkit at https://www.aquanw.nhs.uk/resources/integrated-care-toolkit/20649 </t>
  </si>
  <si>
    <t>Yes
Van-Dijk de Vries 2016</t>
  </si>
  <si>
    <t>Yes
Bainbridge 2015 survey instrument adapted from Index of Interdisciplinary Collaboration and Partnership Self-Assessment Tool</t>
  </si>
  <si>
    <t>SELFIE (Sustainable intEgrated chronic care modeLs for
multi-morbidity: delivery, FInancing, and performancE)</t>
  </si>
  <si>
    <t>WHO definition of care integration: "Structured efforts to provide coordinated, pro-active, person-centered, multidisciplinary care by 2 or more well-communicating and collaborating providers either within or across sectors. In order to realize such care, a paradigm shift from disease- to person-centeredness is necessary in service delivery, management, and funding."</t>
  </si>
  <si>
    <t>Leitjen 2018 (SELFIE consortium of eight organizations: the Netherlands (coordinator), Austria,
Croatia, Germany, Hungary, Norway, Spain, and the UK)</t>
  </si>
  <si>
    <t>Patients with multi-morbidities</t>
  </si>
  <si>
    <t xml:space="preserve"> </t>
  </si>
  <si>
    <t>Van Houdt 2013</t>
  </si>
  <si>
    <t>Included in McDonald 2007 and/or Van Houdt 2013?</t>
  </si>
  <si>
    <t>McDonald 2007, Van Houdt 2013</t>
  </si>
  <si>
    <t>Model/ Framework Name</t>
  </si>
  <si>
    <t>None specified</t>
  </si>
  <si>
    <t>As reported in Van Houdt: Exchange of information, Goals, Team outcome</t>
  </si>
  <si>
    <t>Existing literature on models of integrated palliative care in Europe</t>
  </si>
  <si>
    <t>AHRQ analysis of care coordination (McDonald 2014), Middle-range theory of patient-center cancer nursing care (Radwin 2000), Academy of Nurses' Quality Health Outcomes Model (Mitchell 1998)</t>
  </si>
  <si>
    <t>Cohen and Bailey's team typology and team effectiveness model (Cohen 1997)</t>
  </si>
  <si>
    <t>Palliative care</t>
  </si>
  <si>
    <t>Focus of intervention, setting, timing of intervention, composition of team, collaboration strategy</t>
  </si>
  <si>
    <t>PCMH CC, Patient Centered Medical Home Care Coordination Conceptual Model</t>
  </si>
  <si>
    <t>AHRQ definition of care coordination: “the deliberate organization of patient care activities between two or more participants (including the patient) involved in a patient’s care to facilitate the appropriate delivery of health care services. Organizing care involves the marshaling of personnel and other resources that are needed to carry out all required patient care activities and is often managed by the exchange of information among participants responsible for different aspects of care”</t>
  </si>
  <si>
    <t>Yes
Medical Home Care Coordination Survey</t>
  </si>
  <si>
    <t>Care transitions, healthcare home, plan of care, self-management, communication, patient assessment and support</t>
  </si>
  <si>
    <t xml:space="preserve">Is patient-centeredness featured as a core element? </t>
  </si>
  <si>
    <t xml:space="preserve">Is the framework formally diagrammed in a figure? </t>
  </si>
  <si>
    <t>Yes</t>
  </si>
  <si>
    <t xml:space="preserve">Service and care model design, workforce, information and IT, financial and contractual mechanisms, culture, governance, patient and carer engagement, leadership
</t>
  </si>
  <si>
    <t>System structure (Environmental Factors, Network Characteristics, Economic Factors), Process of Care (Provider Characteristics, Extent of Collaboration Among Providers, Information Transfer, Organization Factors), Patient Outcomes (Satisfaction with Domains of Care and Access, Perceptions of Client-Centeredness of Care, Perceptions of Continuity of Care)</t>
  </si>
  <si>
    <t>To offer a multi-level evaluative framework for examining palliative care networks using a systems approach</t>
  </si>
  <si>
    <t xml:space="preserve">Cancer, diabetes, cardiovascular disease, and combinations of these conditions. </t>
  </si>
  <si>
    <t>Objective of the Framework (what it is trying to do?)</t>
  </si>
  <si>
    <t>Adapted the Okhysen and Bechky 2009 organizational science-based coordination framework with 9 activities important for care coordination from the McDonald 2014 Care Coordination Atlas publication and teamwork behaviors identified from a multiteam model system perspective (Weaver 2013)</t>
  </si>
  <si>
    <t>(1) Context and setting (moderates or inputs), (2) coordination mechanisms (inputs), (3) emergent integrating conditions (mediators), (4) coordinating actions (proximal, behavioral processes), and (5) outcomes (proximal and distal outcomes) organized at 2 levels - within care teams that may be co-located (intrateam) and between care teams working across disciplinary, organizational, or other boundaries (interteam)</t>
  </si>
  <si>
    <t xml:space="preserve">Cites: (1) Okhysen and Bechky 2009 definition: An ongoing accomplishment rather than a static state; (2) Arrow 1995 definition: "a multidimensional process unfolding over time that includes alignment of goals, development of shared perceptions and shared meaning and the synchronization and sequencing of care actions within and between groups of clinicians" </t>
  </si>
  <si>
    <t>Identifying the components of a pathway to be implemented in the care for patients with multimorbidity in Europe</t>
  </si>
  <si>
    <t>Service delivery</t>
  </si>
  <si>
    <t>Five domains of integration = Delivery of care (4 components) + Decision Support (3 components) + Self-Management (3 components) + information systems and technology (4 components) + access to social and community resources ( 2 components)</t>
  </si>
  <si>
    <t>Hepworth, 2010
Australia</t>
  </si>
  <si>
    <t>Lemieux-Charles, 2006
Canada</t>
  </si>
  <si>
    <t>Minkman, 2012
The Netherlands</t>
  </si>
  <si>
    <t>Shigayeva, 2010
UK</t>
  </si>
  <si>
    <t>Valentijn, 2013
The Netherlands</t>
  </si>
  <si>
    <t>The nature and extent of inter-professional collaboration,
community readiness, and client-centered care.</t>
  </si>
  <si>
    <t>Planning, team monitoring meetings, clinical content meetings, review, monitor, evaluate, team integration</t>
  </si>
  <si>
    <t>Systems thinking and Minkman's Development Model for Integrated Care; partner discussion</t>
  </si>
  <si>
    <t xml:space="preserve">Six main interlinked (nonhierarchical) themes (Identity of LTC, Policy &amp; Governance, Pathways &amp; Processes, Management &amp; Leadership, Organizational Structures, Means &amp; Resources) corresponding to the most important features of a LTC system that are all centered around People as the central feature. Each theme is further specified by subthemes, which are, in turn, further specified by key issues. </t>
  </si>
  <si>
    <t>Underpinned by ideal pathways of the individual client, reflecting a human functioning perspective applicable to older frail and dependent people</t>
  </si>
  <si>
    <t>Care team</t>
  </si>
  <si>
    <t>Practical framework for building integrated teams</t>
  </si>
  <si>
    <t>Propose a composite  a conceptual framework to help analyze the conditions or antecedents of integration, including context and culture</t>
  </si>
  <si>
    <t>Identify how organizational factors impact coordination, and how to facilitate implementation of integrated care</t>
  </si>
  <si>
    <t>Standardized and personal coordination (i.e., interpersonal communication processes)</t>
  </si>
  <si>
    <t>Primary care-Mental health integration in VA</t>
  </si>
  <si>
    <t>Defines and describes potential impact on integrated care for 7 organizational concepts related to personal (physical proximity, interaction history, formal meetings, computer-mediated communication) and standardized (coordination, leadership priorities, training, unscheduled time)</t>
  </si>
  <si>
    <t>Holistic understanding of the person in their environment</t>
  </si>
  <si>
    <t>Health care team effectiveness</t>
  </si>
  <si>
    <t>Depicts interactions between Task design (task type, task features, team composition), team processes, and team psycho-social traits that lead to team effectiveness and the contribution of organizational context and social and policy change to task design</t>
  </si>
  <si>
    <t xml:space="preserve">General approach towards multiple patient categories and its broad definition of integrated care. </t>
  </si>
  <si>
    <t>Started with 20 components from the Chronic Care Model and the Innovative Care for Chronic Conditions Model and the Hopman 2016 systematic review and narrowed to the 16 most relevant based on consensus of a diverse group of experts</t>
  </si>
  <si>
    <t xml:space="preserve">Describe inter-relationships among the dimensions of integrated care from a primary care perspective. </t>
  </si>
  <si>
    <t xml:space="preserve">The guiding principle was the core value of primary care as the integration of the biomedical, psychological and social dimensions of health and well-being, expressed as person-focused and population-based care in the model.  </t>
  </si>
  <si>
    <t xml:space="preserve">Narrative literature review and group meetings and expert panels. </t>
  </si>
  <si>
    <t xml:space="preserve">Delivery of integrated person-focused and population-based care involves 4 dimensions of integration that play complementary roles on the micro, meso and macro levels  and are linked through normative and functional integration </t>
  </si>
  <si>
    <t xml:space="preserve">To unpack the complex relationships between care coordination mechanisms, processes, integrating conditions and patient outcomes. </t>
  </si>
  <si>
    <t>Delineates important distinctions between patient-centered care and coordination</t>
  </si>
  <si>
    <t xml:space="preserve">Temporal portrayal of how pretransition patient-centered care and outcomes affect continuity and clinician activities, which in turn affect patient-centered care and outcomes in the setting after the transition. </t>
  </si>
  <si>
    <t xml:space="preserve">To help explore the influence of integration on the sustainability of communicable disease control programs within a health system. </t>
  </si>
  <si>
    <t>Program drivers (e.g., funders, policy makers, managers, community leaders, advocates, etc.)</t>
  </si>
  <si>
    <t>Organized interactions into 4 levels along a continuum (none, linkage, coordination, integration) and illustrates the influences of and interactions between 4 key health systems and program components (governance, financing, service delivery, information systems), each including structural and functional elements, and the drivers’ problem definition on 4 outputs</t>
  </si>
  <si>
    <t>Generically demonstrate how to integrate palliative care (PC) both in cancer and chronic disease</t>
  </si>
  <si>
    <t>The importance of employing a PC-trained multidisciplinary team with a threefold focus of treatment, consulting and training</t>
  </si>
  <si>
    <t>Extensive literature review and built on concepts from the Care Coordination Measures Atlas, Donabedian model; National Quality Forum</t>
  </si>
  <si>
    <t>To describe the structures (inputs) and processes (activities) involved in essential domains and subdomains of care coordination in the primary-care safety-net setting</t>
  </si>
  <si>
    <t>Systems</t>
  </si>
  <si>
    <t>Literature review, leading to focus on a theory of organizational readiness for change, Resource-Based Theory, Johns’ tripartite framework of organizational context, and revised and validated through interviews with leaders and care providers</t>
  </si>
  <si>
    <t>Identify and define integration system enablers</t>
  </si>
  <si>
    <t>Health care value</t>
  </si>
  <si>
    <t>Bainbridge, 2010
Canada</t>
  </si>
  <si>
    <t>Andersen, 1995
US</t>
  </si>
  <si>
    <t>Billings, 2014
EU</t>
  </si>
  <si>
    <t>Donabedian, 1966
US</t>
  </si>
  <si>
    <t>Gittell, 2002
US</t>
  </si>
  <si>
    <t>Gittell, 2004
US</t>
  </si>
  <si>
    <t>Malhotra, 2007
US</t>
  </si>
  <si>
    <t>McGrath, 1991
US</t>
  </si>
  <si>
    <t>Oliver, 2010
US/UK</t>
  </si>
  <si>
    <t>Palmer, 2018
EU</t>
  </si>
  <si>
    <t>Radwin, 2016
US</t>
  </si>
  <si>
    <t>Reader, 2009
UK</t>
  </si>
  <si>
    <t>Bradbury, 2014
UK</t>
  </si>
  <si>
    <t>Weaver, 2018
US</t>
  </si>
  <si>
    <t>Zlateva, 2015
US</t>
  </si>
  <si>
    <t xml:space="preserve">Not specified </t>
  </si>
  <si>
    <t>As reported in Van Houdt: 
External factors, Structure, Task characteristics, Administrative operational processes, Goals, Organizational or inter-organizational outcome</t>
  </si>
  <si>
    <t>Environment (health care system and external environment), population characteristics (predisposing characteristics, enabling resources, need), health behavior (personal health practices, use of health services), outcomes (perceived health status, evaluated health status, consumer satisfaction)</t>
  </si>
  <si>
    <t>Structures of care, processes of care, health outcomes</t>
  </si>
  <si>
    <t xml:space="preserve">Definition of care coordination or integration </t>
  </si>
  <si>
    <t>Intervention development: Did publication mention need, plan and/or potential for ?</t>
  </si>
  <si>
    <t>Yes.
Mentions existing tools that can be used when this framework</t>
  </si>
  <si>
    <t>Yes.
This is meant to be a first step guide for evaluation to inform development of strategies to promote collaboration within palliative care</t>
  </si>
  <si>
    <t>Benzer, 2015
US</t>
  </si>
  <si>
    <t>Collaborative Care: is a process of shared responsibility and
concurrent treatment between primary care and mental
health providers</t>
  </si>
  <si>
    <t>Organization theory; key informant interviews</t>
  </si>
  <si>
    <t>Develop a concept and methodology to describe and analyze LTC and its links with the health and social care system, and to accumulate examples that illustrate key issues of policy and practice when developing integrated LTC systems focusing on informal care, prevention and rehabilitation, quality assurance as well as governance and financing</t>
  </si>
  <si>
    <t xml:space="preserve">No
</t>
  </si>
  <si>
    <t>Yes. 
Mentions use of web-based tool to identify existing examples of well-functioning LTC</t>
  </si>
  <si>
    <t>Yes.
Survey in supplemental materials</t>
  </si>
  <si>
    <t>Yes. 
Created a survey to assess care coordination</t>
  </si>
  <si>
    <t xml:space="preserve">Yes. 
Emphasized the importance of long-term interventions in healthcare education and workforce. </t>
  </si>
  <si>
    <t>Central feature / focus / main mechanism /</t>
  </si>
  <si>
    <t>Main components</t>
  </si>
  <si>
    <t>Yes. 
Organizations can use the framework to determine readiness to integrate care</t>
  </si>
  <si>
    <t>No.
Article mentions several instruments that could be used but may need to be expanded (Alberta Context Tool, Context Assessment Index, Survey of Organizational Attributes in Primary Care)</t>
  </si>
  <si>
    <t>Organizational design, participants and team work, quality, efficiency</t>
  </si>
  <si>
    <t>Intra- and inter-organizational coordinating mechanisms, networks, and outcomes</t>
  </si>
  <si>
    <t>Yes .
mention need for ongoing monitoring and review of care team function</t>
  </si>
  <si>
    <t>Yes.
discusses using the team-focused framework checklist and examples from implementation as a template for other clinics and learning tool for the national health system</t>
  </si>
  <si>
    <t>Core is patients, their families and the communities in which they live. Surrounding that core is a ring of six key characteristics (Partnerships, population approach, team-based care, measurement and improvement, innovation, patient engagement). The lower part of the framework depicts he desired outcomes (healthier populations, improved patient and care team experience, more efficient use of resources).</t>
  </si>
  <si>
    <t>Yes. 
Measurement is outlined as a characteristic of high-performing primary care</t>
  </si>
  <si>
    <t>Yes.
Emphasize measurement of performance targets on all levels with monitoring by a limited core set of indicators</t>
  </si>
  <si>
    <t>Yes.
Includes a review of measures of team effectiveness</t>
  </si>
  <si>
    <t>Yes.
Includes review of interventions of team effectiveness</t>
  </si>
  <si>
    <t>Located a specific measurement tool/instrument?</t>
  </si>
  <si>
    <t>Yes.
Mentions studies applying DMIC</t>
  </si>
  <si>
    <t>Yes.
Mentions web-based self-assessment tool developed</t>
  </si>
  <si>
    <t>Yes. 
Intervention with videophone to include patients/family members in hospice team meetings</t>
  </si>
  <si>
    <t>Patient/family involvement</t>
  </si>
  <si>
    <t>Yes.
Mention varying methods to measure care coordination based on framework</t>
  </si>
  <si>
    <t>Yes.
Mention framework may be used to guide performance improvement projects</t>
  </si>
  <si>
    <t>Yes.
Described patient survey</t>
  </si>
  <si>
    <t>Yes.
Refers to PCMH and CCM, but notes that implementation barrier is substantial investment required</t>
  </si>
  <si>
    <t>Yes.
Mention framework to be used to develop future interventions</t>
  </si>
  <si>
    <t>Yes.
Mention effectiveness of coordination models included in literature review to develop framework</t>
  </si>
  <si>
    <t>Yes - "the search to connect the healthcare system (acute, primary medical and skilled) with other
human service systems (e.g., long-term care, education and vocational and housing services) to improve outcomes (clinical, satisfaction and efficiency)" (Leutz 2009)</t>
  </si>
  <si>
    <t>Yes.
Mention need for validated tools to measure integration</t>
  </si>
  <si>
    <t xml:space="preserve">Yes.
Mention need to develop valid and reliable measures </t>
  </si>
  <si>
    <t>Yes.
Created assessment tools (patient and provider surveys) for care coordination using the PCMH model (13-item MHCCS - Patient and the 32-item MHCCS - Healthcare Team)</t>
  </si>
  <si>
    <t>Yes
Oliver 2007 - Modified Index for Interdisciplinary Collaboration; Webpage of other publications: http://www.hospice-research.org/Publications.html</t>
  </si>
  <si>
    <t>Patients’ central role as active participants, patient centeredness</t>
  </si>
  <si>
    <t xml:space="preserve">Core = central placement of holistic understanding of the individual with multi-morbidity and their environment. Integrated care concepts for multi-morbidity are then grouped at the micro, meso and macro levels and further split according to the six [WHO] components: service delivery, leadership &amp; governance, workforce, financing, technologies &amp; medical products, and information &amp; research. The framework also incorporates monitoring as an important element that relates to the six components. </t>
  </si>
  <si>
    <t>A continuous cycle, with no start or finish, for 7 critical zones: (1) re-orientation and pre-planning, (2) goal formulation, (3) goal execution, (4) transfers, (5) admission, (6) reassessment, (7) evening sign-out</t>
  </si>
  <si>
    <t xml:space="preserve">Describes 4 modes (inception, problem solving, conflict resolution, execution) for each of 3 key functions (production, well-being, member support) and direct and indirect paths across modes </t>
  </si>
  <si>
    <t>3 concepts that underpin choices about organizational design: information requirements, information-processing capacity and match or fit between them and the key influencing settings and patients factors and coordinating mechanisms (summarized from McDonald 2007)</t>
  </si>
  <si>
    <t>To characterize how the flow of information among participants is a function of the demands of the situation and the capabilities of the organization to move information</t>
  </si>
  <si>
    <t>Organizations as information processing systems</t>
  </si>
  <si>
    <t xml:space="preserve">Depicts a continuous cycle of 3 types of inputs (team, task, leader) leading to 4 categories of team processes (communication, leadership, coordination and decision making), which lead to 2 types of outputs (patient outcomes and team outcomes), which in turn lead back to the inputs. </t>
  </si>
  <si>
    <t xml:space="preserve">Non-linear model that identifies 4 key components (context, structure, process and outcomes), all with feedback loops between them and all of which may encourage or discourage family involvement in teams. </t>
  </si>
  <si>
    <t>Yes
Valentijn 2017, Angus 2017, Nurjono 2016</t>
  </si>
  <si>
    <t>Unknown</t>
  </si>
  <si>
    <t>Behaviors of health care delivery participants</t>
  </si>
  <si>
    <t>The level of the physician-patient interaction</t>
  </si>
  <si>
    <t>Leadership Approach, Clinician Engagement and Leadership and Readiness for Change</t>
  </si>
  <si>
    <t>Relationships between participants – ‘Relational coordination’</t>
  </si>
  <si>
    <t>The dynamic and interrelated phenomena of intra- and inter-organizational coordination</t>
  </si>
  <si>
    <t>Major constituencies that primary care serves; the desired outcomes of primary care; and enabling organizational attributes</t>
  </si>
  <si>
    <t>Cognitive principles</t>
  </si>
  <si>
    <t>Time</t>
  </si>
  <si>
    <t>Team performance based on team behaviors</t>
  </si>
  <si>
    <t>Communication / interactional patterns</t>
  </si>
  <si>
    <t>Teamwork-oriented behaviors</t>
  </si>
  <si>
    <t>Siouta, 2016
Belgium</t>
  </si>
  <si>
    <t>Number of forward citations per year</t>
  </si>
  <si>
    <t>Number of forward citations through Scopus</t>
  </si>
  <si>
    <t>25 (1/26/18)</t>
  </si>
  <si>
    <t>3758 (1/26/18)</t>
  </si>
  <si>
    <t>3 (2/8/18)</t>
  </si>
  <si>
    <t>2 (1/26/18)</t>
  </si>
  <si>
    <t>0 (1/26/18)</t>
  </si>
  <si>
    <t>2354(1/26/18)</t>
  </si>
  <si>
    <t>4 (1/26/18)</t>
  </si>
  <si>
    <t>288 (1/26/18)</t>
  </si>
  <si>
    <t>160 (1/26/18)</t>
  </si>
  <si>
    <t>3 (1/26/18)</t>
  </si>
  <si>
    <t>17 (1/26/18)</t>
  </si>
  <si>
    <t>2 (2/16/18)</t>
  </si>
  <si>
    <t>345 (1/26/18)</t>
  </si>
  <si>
    <t>75 (1/26/18)</t>
  </si>
  <si>
    <t>551 (1/26/18)</t>
  </si>
  <si>
    <t>5 (1/26/18)</t>
  </si>
  <si>
    <t>23 (1/26/18)</t>
  </si>
  <si>
    <t>2 (2/23/18)</t>
  </si>
  <si>
    <t>121 (1/26/18)</t>
  </si>
  <si>
    <t>37 (1/26/18)</t>
  </si>
  <si>
    <t>100 (1/26/18)</t>
  </si>
  <si>
    <t>0 (2/16/18)</t>
  </si>
  <si>
    <t>103 (1/26/18)</t>
  </si>
  <si>
    <t>0 (3/1/18)</t>
  </si>
  <si>
    <t>Yes
Relational Coordination Survey (Gittell 2000)</t>
  </si>
  <si>
    <t>Yes
Patient Perception of Integrated Care Survey (PPIC) (Singer 2013)</t>
  </si>
  <si>
    <t>Alter, 1993
US
*Unable to locate full text</t>
  </si>
  <si>
    <t>Klein, 2001
US
*Unable to locate full text</t>
  </si>
  <si>
    <t>Nadler, 1988
US/UK
*Unable to locate full text</t>
  </si>
  <si>
    <t>Watzlawick, 1967/2000
Germany
*Watzlawick 200 only available in German</t>
  </si>
  <si>
    <t>Bautista, 2016
Singapore</t>
  </si>
  <si>
    <t>To operationalize the concept and measurement of integrated care and enable systematic evaluation of instruments</t>
  </si>
  <si>
    <t>The management and delivery of health services such that people receive a continuum of health promotion, health protection, and disease prevention services, as well as diagnosis, treatment, long-term care, rehabilitation, and palliative care services through the different levels and sites of care within the health system and according to their needs</t>
  </si>
  <si>
    <t>Based on existing literature of integrated care, including the development model for integrated care (DMIC), and the Rainbow Model of Integrated Care (RMIC)</t>
  </si>
  <si>
    <t>Yes, reviewed measurement instruments</t>
  </si>
  <si>
    <t>Care Coordination Measurement Framework</t>
  </si>
  <si>
    <t>To organize measures of care coordination</t>
  </si>
  <si>
    <t>Levels of integration along which care coordination can be measured</t>
  </si>
  <si>
    <t>Care coordination is the deliberate organization of patient care activities between two or more participants (including the patient) involved in a patient’s care to facilitate the appropriate
delivery of health care services. Organizing care involves the marshalling of personnel and other resources needed to carry out all required patient care activities and is often managed by the exchange of information among participants responsible for different aspects of care</t>
  </si>
  <si>
    <t>Review of care coordination frameworks</t>
  </si>
  <si>
    <t>Classical test theory and existing literature in integrated care</t>
  </si>
  <si>
    <t>Theoretical model, concept defined, defined level of analysis, structural-, cultural-, and process aspects, relative measure, quantitative measure, internal validity, test of validity across settings</t>
  </si>
  <si>
    <t>Van Houdt, 2013
Belgium</t>
  </si>
  <si>
    <t>Review of existing care coordination frameworks</t>
  </si>
  <si>
    <t>External factors, structure, task characteristics, cultural factors, knowledge and technology, need for coordination, administrative operational processes, exchange of information/communication, goals, roles, quality of relationship, patient outcome, team outcome, organizational or inter-organizational outcome</t>
  </si>
  <si>
    <t>Yes.
Mention need for measurement tool</t>
  </si>
  <si>
    <t>Update existing theoretical frameworks for the study of care coordination</t>
  </si>
  <si>
    <t>Key concepts of care coordination from existing frameworks</t>
  </si>
  <si>
    <t>Searched published and grey literature and talked to international leaders from places like Jonkoping, Sweden; Kaiser and Intermountain (personal communication)</t>
  </si>
  <si>
    <t>Contextual traits, Organizational arrangements, Transition management cultural, and Operating means</t>
  </si>
  <si>
    <t>Propose a model of coordinating mechanisms work</t>
  </si>
  <si>
    <t>Organization design theory, theory of relational coordination</t>
  </si>
  <si>
    <t>Yes. 
Phone interviews with hospital administrators, questionnaires to care providers</t>
  </si>
  <si>
    <t>Identify and structure relevant concepts for integrated care for multi-morbidity that can aid development, implementation, description, and evaluation of integrated care programs for multi-morbidity</t>
  </si>
  <si>
    <t xml:space="preserve">Formal scoping review (searched 8 databases, used prespecified explicitly eligibility criteria, dual independent study selection; structured data abstraction), gray literature search and discussion with experts.  </t>
  </si>
  <si>
    <t>Identify high-priority elements and clusters of a quality management model for integrated care</t>
  </si>
  <si>
    <t>AHRQ definition "the deliberate organization of patient care activities between two or more participants (including the patient) involved in a patient's care to facilitate the appropriate delivery of health care services"</t>
  </si>
  <si>
    <t>Palliative care integration: “Integrated palliative care involves
bringing together administrative, organizational, clinical and service aspects in order to realize continuity of care between all actors involved in the care network of patients receiving palliative care. It aims to achieve quality of life and a well-supported dying process for the patient and the family in collaboration with all the care givers (paid and unpaid)”</t>
  </si>
  <si>
    <t>Based on Aday's health system evaluation framework and Tarlov and colleagues structural characteristics of care with inclusion of system features from the Ferris and colleagues' Square of Care and Organization model of quality palliative care provision.
This framework is based on existing models and principles of health system evaluation, explicit theory, consideration of the empirical literature on determinants and indicators of inter-professional collaboration, and previous evaluations of palliative care systems. Constructs related to network success and sustainability, such as community readiness and client-centered care, have also been integrated into the  proposed framework.</t>
  </si>
  <si>
    <t>Singer, 2011
US</t>
  </si>
  <si>
    <t>Strandberg-Larsen, 2009
Denmark</t>
  </si>
  <si>
    <t>Enable analysis of care coordination measurement methods</t>
  </si>
  <si>
    <t>Criteria for sound measures are suggested</t>
  </si>
  <si>
    <t>Identification of key domains important for measurement</t>
  </si>
  <si>
    <t xml:space="preserve">Specifies that measurement must consider: (1) Goals; (2) Mechanisms of coordination: activities and broad approaches (specified 14 domains); (3) Coordination effects/experiences which can perceived differently depending on perspective ( including patient/family, health care professionals, and system); (4) coordination measures; and (5) Context  </t>
  </si>
  <si>
    <t xml:space="preserve">A systematic review framework  to operationalize the concept and measurement of integrated care 
IOM continuum of care model (Health promotion and protection, disease prevention, diagnosis, treatment and rehabilitation, and long-term and palliative care linkages) and continuum of integration (linkage, coordination to full integration) layered on Rainbow Model (6 dimensions: Clinical, professional, organizational, and system integration with population and person-based components) </t>
  </si>
  <si>
    <r>
      <t>Multimorbidity Care Model</t>
    </r>
    <r>
      <rPr>
        <sz val="10"/>
        <rFont val="Arial"/>
        <family val="2"/>
      </rPr>
      <t xml:space="preserve"> (JA-CHRODIS) </t>
    </r>
    <r>
      <rPr>
        <sz val="10"/>
        <color rgb="FFFF0000"/>
        <rFont val="Arial"/>
        <family val="2"/>
      </rPr>
      <t xml:space="preserve">
</t>
    </r>
  </si>
  <si>
    <r>
      <t xml:space="preserve">The structures and functions (i.e., the </t>
    </r>
    <r>
      <rPr>
        <i/>
        <sz val="10"/>
        <color theme="1"/>
        <rFont val="Arial"/>
        <family val="2"/>
      </rPr>
      <t xml:space="preserve">what </t>
    </r>
    <r>
      <rPr>
        <sz val="10"/>
        <color theme="1"/>
        <rFont val="Arial"/>
        <family val="2"/>
      </rPr>
      <t xml:space="preserve">of integration) associated with establishing and sustaining a health system and its components in order to ensure effectives, efficient and equitable use of resources (i.e., the </t>
    </r>
    <r>
      <rPr>
        <i/>
        <sz val="10"/>
        <color theme="1"/>
        <rFont val="Arial"/>
        <family val="2"/>
      </rPr>
      <t xml:space="preserve">why </t>
    </r>
    <r>
      <rPr>
        <sz val="10"/>
        <color theme="1"/>
        <rFont val="Arial"/>
        <family val="2"/>
      </rPr>
      <t xml:space="preserve">of integration). </t>
    </r>
  </si>
  <si>
    <t>McDonald, 2014 
Shultz, 2013
US</t>
  </si>
  <si>
    <t>No
Publication mentions web-based self-assessment tool, but we were not able to locate</t>
  </si>
  <si>
    <t>Yes
Care Coordination Quality Measure for Primary Care (CCQM-PC)</t>
  </si>
  <si>
    <t>37 (5/8/18)</t>
  </si>
  <si>
    <t>Contextual, cultural, and organizational features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</si>
</sst>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0"/>
      <color theme="1"/>
      <name val="Arial"/>
      <family val="2"/>
    </font>
    <font>
      <sz val="10"/>
      <color theme="1"/>
      <name val="Arial"/>
      <family val="2"/>
    </font>
    <font>
      <sz val="10"/>
      <name val="Arial"/>
      <family val="2"/>
    </font>
    <font>
      <sz val="10"/>
      <color rgb="FFFF0000"/>
      <name val="Arial"/>
      <family val="2"/>
    </font>
    <font>
      <i/>
      <sz val="10"/>
      <color theme="1"/>
      <name val="Arial"/>
      <family val="2"/>
    </font>
  </fonts>
  <fills count="2">
    <fill>
      <patternFill patternType="none"/>
    </fill>
    <fill>
      <patternFill patternType="gray125"/>
    </fill>
  </fills>
  <borders count="4">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12">
    <xf numFmtId="0" fontId="0" fillId="0" borderId="0" xfId="0"/>
    <xf numFmtId="0" fontId="1" fillId="0" borderId="1" xfId="0" applyFont="1" applyFill="1" applyBorder="1" applyAlignment="1">
      <alignment horizontal="left" vertical="top" wrapText="1"/>
    </xf>
    <xf numFmtId="0" fontId="1" fillId="0" borderId="3" xfId="0" applyFont="1" applyFill="1" applyBorder="1" applyAlignment="1">
      <alignment horizontal="left" vertical="top" wrapText="1"/>
    </xf>
    <xf numFmtId="2" fontId="1" fillId="0" borderId="1"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2" xfId="0" applyFont="1" applyFill="1" applyBorder="1" applyAlignment="1">
      <alignment horizontal="left" vertical="top" wrapText="1"/>
    </xf>
    <xf numFmtId="0" fontId="2" fillId="0" borderId="0" xfId="0" applyFont="1" applyFill="1" applyBorder="1" applyAlignment="1">
      <alignment horizontal="left" vertical="top" wrapText="1"/>
    </xf>
    <xf numFmtId="2" fontId="2" fillId="0" borderId="0" xfId="0" applyNumberFormat="1" applyFont="1" applyFill="1" applyBorder="1" applyAlignment="1">
      <alignment horizontal="left" vertical="top" wrapText="1"/>
    </xf>
    <xf numFmtId="0" fontId="3" fillId="0" borderId="0" xfId="0" applyFont="1" applyFill="1" applyAlignment="1">
      <alignment horizontal="left" vertical="top" wrapText="1"/>
    </xf>
    <xf numFmtId="2" fontId="2" fillId="0" borderId="0" xfId="0" applyNumberFormat="1" applyFont="1" applyFill="1" applyAlignment="1">
      <alignment horizontal="left" vertical="top" wrapText="1"/>
    </xf>
    <xf numFmtId="0" fontId="2" fillId="0" borderId="0" xfId="0" quotePrefix="1"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abSelected="1" zoomScale="90" zoomScaleNormal="90" workbookViewId="0">
      <pane xSplit="2" ySplit="1" topLeftCell="C26" activePane="bottomRight" state="frozen"/>
      <selection pane="topRight" activeCell="B1" sqref="B1"/>
      <selection pane="bottomLeft" activeCell="A2" sqref="A2"/>
      <selection pane="bottomRight" activeCell="E26" sqref="E26"/>
    </sheetView>
  </sheetViews>
  <sheetFormatPr defaultRowHeight="12.75" x14ac:dyDescent="0.25"/>
  <cols>
    <col min="1" max="1" width="15.7109375" style="5" customWidth="1"/>
    <col min="2" max="2" width="20.7109375" style="6" customWidth="1"/>
    <col min="3" max="3" width="15.7109375" style="7" customWidth="1"/>
    <col min="4" max="7" width="30.7109375" style="5" customWidth="1"/>
    <col min="8" max="8" width="15.7109375" style="5" customWidth="1"/>
    <col min="9" max="9" width="30.7109375" style="5" customWidth="1"/>
    <col min="10" max="15" width="15.7109375" style="5" customWidth="1"/>
    <col min="16" max="16" width="15.7109375" style="10" customWidth="1"/>
    <col min="17" max="17" width="18.7109375" style="4" customWidth="1"/>
    <col min="18" max="16384" width="9.140625" style="4"/>
  </cols>
  <sheetData>
    <row r="1" spans="1:16" ht="77.25" thickBot="1" x14ac:dyDescent="0.3">
      <c r="A1" s="1" t="s">
        <v>60</v>
      </c>
      <c r="B1" s="2" t="s">
        <v>82</v>
      </c>
      <c r="C1" s="1" t="s">
        <v>80</v>
      </c>
      <c r="D1" s="1" t="s">
        <v>101</v>
      </c>
      <c r="E1" s="1" t="s">
        <v>180</v>
      </c>
      <c r="F1" s="1" t="s">
        <v>167</v>
      </c>
      <c r="G1" s="1" t="s">
        <v>0</v>
      </c>
      <c r="H1" s="1" t="s">
        <v>1</v>
      </c>
      <c r="I1" s="1" t="s">
        <v>181</v>
      </c>
      <c r="J1" s="1" t="s">
        <v>94</v>
      </c>
      <c r="K1" s="1" t="s">
        <v>95</v>
      </c>
      <c r="L1" s="1" t="s">
        <v>7</v>
      </c>
      <c r="M1" s="1" t="s">
        <v>193</v>
      </c>
      <c r="N1" s="1" t="s">
        <v>168</v>
      </c>
      <c r="O1" s="1" t="s">
        <v>233</v>
      </c>
      <c r="P1" s="3" t="s">
        <v>232</v>
      </c>
    </row>
    <row r="2" spans="1:16" ht="76.5" x14ac:dyDescent="0.25">
      <c r="A2" s="5" t="s">
        <v>260</v>
      </c>
      <c r="B2" s="6" t="s">
        <v>46</v>
      </c>
      <c r="C2" s="7" t="s">
        <v>79</v>
      </c>
      <c r="D2" s="7" t="s">
        <v>16</v>
      </c>
      <c r="E2" s="7" t="s">
        <v>219</v>
      </c>
      <c r="F2" s="7" t="s">
        <v>18</v>
      </c>
      <c r="G2" s="7" t="s">
        <v>18</v>
      </c>
      <c r="H2" s="7" t="s">
        <v>163</v>
      </c>
      <c r="I2" s="7" t="s">
        <v>164</v>
      </c>
      <c r="J2" s="7" t="s">
        <v>11</v>
      </c>
      <c r="K2" s="7" t="s">
        <v>11</v>
      </c>
      <c r="L2" s="7" t="s">
        <v>18</v>
      </c>
      <c r="M2" s="5" t="s">
        <v>11</v>
      </c>
      <c r="N2" s="7" t="s">
        <v>18</v>
      </c>
      <c r="O2" s="7" t="s">
        <v>18</v>
      </c>
      <c r="P2" s="8" t="s">
        <v>24</v>
      </c>
    </row>
    <row r="3" spans="1:16" ht="127.5" x14ac:dyDescent="0.25">
      <c r="A3" s="5" t="s">
        <v>149</v>
      </c>
      <c r="B3" s="6" t="s">
        <v>38</v>
      </c>
      <c r="C3" s="7" t="s">
        <v>81</v>
      </c>
      <c r="D3" s="7" t="s">
        <v>19</v>
      </c>
      <c r="E3" s="7" t="s">
        <v>220</v>
      </c>
      <c r="F3" s="7" t="s">
        <v>18</v>
      </c>
      <c r="G3" s="7" t="s">
        <v>20</v>
      </c>
      <c r="H3" s="7" t="s">
        <v>32</v>
      </c>
      <c r="I3" s="7" t="s">
        <v>165</v>
      </c>
      <c r="J3" s="7" t="s">
        <v>11</v>
      </c>
      <c r="K3" s="7" t="s">
        <v>96</v>
      </c>
      <c r="L3" s="7" t="s">
        <v>11</v>
      </c>
      <c r="M3" s="5" t="s">
        <v>11</v>
      </c>
      <c r="N3" s="7" t="s">
        <v>11</v>
      </c>
      <c r="O3" s="7" t="s">
        <v>235</v>
      </c>
      <c r="P3" s="8">
        <f>3758/24</f>
        <v>156.58333333333334</v>
      </c>
    </row>
    <row r="4" spans="1:16" s="5" customFormat="1" ht="306.75" customHeight="1" x14ac:dyDescent="0.25">
      <c r="A4" s="5" t="s">
        <v>148</v>
      </c>
      <c r="B4" s="6" t="s">
        <v>83</v>
      </c>
      <c r="C4" s="7" t="s">
        <v>11</v>
      </c>
      <c r="D4" s="9" t="s">
        <v>99</v>
      </c>
      <c r="E4" s="5" t="s">
        <v>113</v>
      </c>
      <c r="F4" s="5" t="s">
        <v>18</v>
      </c>
      <c r="G4" s="5" t="s">
        <v>292</v>
      </c>
      <c r="H4" s="5" t="s">
        <v>58</v>
      </c>
      <c r="I4" s="5" t="s">
        <v>98</v>
      </c>
      <c r="J4" s="5" t="s">
        <v>96</v>
      </c>
      <c r="K4" s="5" t="s">
        <v>96</v>
      </c>
      <c r="L4" s="5" t="s">
        <v>169</v>
      </c>
      <c r="M4" s="5" t="s">
        <v>73</v>
      </c>
      <c r="N4" s="5" t="s">
        <v>170</v>
      </c>
      <c r="O4" s="7" t="s">
        <v>234</v>
      </c>
      <c r="P4" s="8">
        <f>25/9</f>
        <v>2.7777777777777777</v>
      </c>
    </row>
    <row r="5" spans="1:16" s="5" customFormat="1" ht="226.5" customHeight="1" x14ac:dyDescent="0.25">
      <c r="A5" s="5" t="s">
        <v>264</v>
      </c>
      <c r="B5" s="6" t="s">
        <v>83</v>
      </c>
      <c r="C5" s="7" t="s">
        <v>11</v>
      </c>
      <c r="D5" s="9" t="s">
        <v>265</v>
      </c>
      <c r="E5" s="5" t="s">
        <v>271</v>
      </c>
      <c r="F5" s="5" t="s">
        <v>266</v>
      </c>
      <c r="G5" s="5" t="s">
        <v>267</v>
      </c>
      <c r="H5" s="5" t="s">
        <v>32</v>
      </c>
      <c r="I5" s="5" t="s">
        <v>299</v>
      </c>
      <c r="J5" s="5" t="s">
        <v>96</v>
      </c>
      <c r="K5" s="5" t="s">
        <v>96</v>
      </c>
      <c r="L5" s="5" t="s">
        <v>268</v>
      </c>
      <c r="M5" s="5" t="s">
        <v>11</v>
      </c>
      <c r="N5" s="5" t="s">
        <v>11</v>
      </c>
      <c r="O5" s="7" t="s">
        <v>240</v>
      </c>
      <c r="P5" s="8">
        <v>1.3333333333333333</v>
      </c>
    </row>
    <row r="6" spans="1:16" s="5" customFormat="1" ht="128.25" customHeight="1" x14ac:dyDescent="0.25">
      <c r="A6" s="5" t="s">
        <v>171</v>
      </c>
      <c r="B6" s="6" t="s">
        <v>83</v>
      </c>
      <c r="C6" s="7" t="s">
        <v>11</v>
      </c>
      <c r="D6" s="5" t="s">
        <v>121</v>
      </c>
      <c r="E6" s="5" t="s">
        <v>122</v>
      </c>
      <c r="F6" s="5" t="s">
        <v>172</v>
      </c>
      <c r="G6" s="5" t="s">
        <v>173</v>
      </c>
      <c r="H6" s="5" t="s">
        <v>123</v>
      </c>
      <c r="I6" s="5" t="s">
        <v>124</v>
      </c>
      <c r="J6" s="5" t="s">
        <v>11</v>
      </c>
      <c r="K6" s="5" t="s">
        <v>96</v>
      </c>
      <c r="L6" s="5" t="s">
        <v>11</v>
      </c>
      <c r="M6" s="5" t="s">
        <v>11</v>
      </c>
      <c r="N6" s="5" t="s">
        <v>11</v>
      </c>
      <c r="O6" s="5" t="s">
        <v>236</v>
      </c>
      <c r="P6" s="10">
        <f>3/4</f>
        <v>0.75</v>
      </c>
    </row>
    <row r="7" spans="1:16" s="5" customFormat="1" ht="178.5" x14ac:dyDescent="0.25">
      <c r="A7" s="5" t="s">
        <v>150</v>
      </c>
      <c r="B7" s="6" t="s">
        <v>68</v>
      </c>
      <c r="C7" s="7" t="s">
        <v>11</v>
      </c>
      <c r="D7" s="5" t="s">
        <v>174</v>
      </c>
      <c r="E7" s="5" t="s">
        <v>117</v>
      </c>
      <c r="F7" s="5" t="s">
        <v>18</v>
      </c>
      <c r="G7" s="5" t="s">
        <v>115</v>
      </c>
      <c r="H7" s="5" t="s">
        <v>65</v>
      </c>
      <c r="I7" s="5" t="s">
        <v>116</v>
      </c>
      <c r="J7" s="5" t="s">
        <v>96</v>
      </c>
      <c r="K7" s="5" t="s">
        <v>96</v>
      </c>
      <c r="L7" s="5" t="s">
        <v>11</v>
      </c>
      <c r="M7" s="5" t="s">
        <v>175</v>
      </c>
      <c r="N7" s="5" t="s">
        <v>176</v>
      </c>
      <c r="O7" s="7" t="s">
        <v>18</v>
      </c>
      <c r="P7" s="8" t="s">
        <v>24</v>
      </c>
    </row>
    <row r="8" spans="1:16" s="5" customFormat="1" ht="114.75" x14ac:dyDescent="0.25">
      <c r="A8" s="5" t="s">
        <v>160</v>
      </c>
      <c r="B8" s="6" t="s">
        <v>50</v>
      </c>
      <c r="C8" s="7" t="s">
        <v>11</v>
      </c>
      <c r="D8" s="5" t="s">
        <v>146</v>
      </c>
      <c r="E8" s="5" t="s">
        <v>147</v>
      </c>
      <c r="F8" s="5" t="s">
        <v>18</v>
      </c>
      <c r="G8" s="5" t="s">
        <v>282</v>
      </c>
      <c r="H8" s="5" t="s">
        <v>32</v>
      </c>
      <c r="I8" s="5" t="s">
        <v>97</v>
      </c>
      <c r="J8" s="5" t="s">
        <v>11</v>
      </c>
      <c r="K8" s="5" t="s">
        <v>96</v>
      </c>
      <c r="L8" s="5" t="s">
        <v>11</v>
      </c>
      <c r="M8" s="5" t="s">
        <v>71</v>
      </c>
      <c r="N8" s="5" t="s">
        <v>11</v>
      </c>
      <c r="O8" s="7" t="s">
        <v>237</v>
      </c>
      <c r="P8" s="8">
        <f>2/5</f>
        <v>0.4</v>
      </c>
    </row>
    <row r="9" spans="1:16" s="5" customFormat="1" ht="114.75" x14ac:dyDescent="0.25">
      <c r="A9" s="5" t="s">
        <v>62</v>
      </c>
      <c r="B9" s="6" t="s">
        <v>83</v>
      </c>
      <c r="C9" s="7" t="s">
        <v>11</v>
      </c>
      <c r="D9" s="5" t="s">
        <v>120</v>
      </c>
      <c r="E9" s="5" t="s">
        <v>306</v>
      </c>
      <c r="F9" s="5" t="s">
        <v>18</v>
      </c>
      <c r="G9" s="5" t="s">
        <v>29</v>
      </c>
      <c r="H9" s="5" t="s">
        <v>32</v>
      </c>
      <c r="I9" s="5" t="s">
        <v>283</v>
      </c>
      <c r="J9" s="5" t="s">
        <v>11</v>
      </c>
      <c r="K9" s="5" t="s">
        <v>96</v>
      </c>
      <c r="L9" s="5" t="s">
        <v>178</v>
      </c>
      <c r="M9" s="5" t="s">
        <v>177</v>
      </c>
      <c r="N9" s="5" t="s">
        <v>179</v>
      </c>
      <c r="O9" s="7" t="s">
        <v>238</v>
      </c>
      <c r="P9" s="8">
        <v>0</v>
      </c>
    </row>
    <row r="10" spans="1:16" ht="38.25" x14ac:dyDescent="0.25">
      <c r="A10" s="5" t="s">
        <v>151</v>
      </c>
      <c r="B10" s="6" t="s">
        <v>39</v>
      </c>
      <c r="C10" s="7" t="s">
        <v>81</v>
      </c>
      <c r="D10" s="7" t="s">
        <v>61</v>
      </c>
      <c r="E10" s="7" t="s">
        <v>221</v>
      </c>
      <c r="F10" s="7" t="s">
        <v>18</v>
      </c>
      <c r="G10" s="7" t="s">
        <v>18</v>
      </c>
      <c r="H10" s="7" t="s">
        <v>32</v>
      </c>
      <c r="I10" s="7" t="s">
        <v>166</v>
      </c>
      <c r="J10" s="7" t="s">
        <v>11</v>
      </c>
      <c r="K10" s="7" t="s">
        <v>96</v>
      </c>
      <c r="L10" s="7" t="s">
        <v>11</v>
      </c>
      <c r="M10" s="5" t="s">
        <v>11</v>
      </c>
      <c r="N10" s="7" t="s">
        <v>11</v>
      </c>
      <c r="O10" s="7" t="s">
        <v>239</v>
      </c>
      <c r="P10" s="8">
        <f>2354/53</f>
        <v>44.415094339622641</v>
      </c>
    </row>
    <row r="11" spans="1:16" s="5" customFormat="1" ht="191.25" x14ac:dyDescent="0.25">
      <c r="A11" s="5" t="s">
        <v>63</v>
      </c>
      <c r="B11" s="6" t="s">
        <v>51</v>
      </c>
      <c r="C11" s="7" t="s">
        <v>11</v>
      </c>
      <c r="D11" s="5" t="s">
        <v>67</v>
      </c>
      <c r="E11" s="5" t="s">
        <v>222</v>
      </c>
      <c r="F11" s="5" t="s">
        <v>18</v>
      </c>
      <c r="G11" s="5" t="s">
        <v>145</v>
      </c>
      <c r="H11" s="5" t="s">
        <v>32</v>
      </c>
      <c r="I11" s="5" t="s">
        <v>30</v>
      </c>
      <c r="J11" s="5" t="s">
        <v>96</v>
      </c>
      <c r="K11" s="5" t="s">
        <v>96</v>
      </c>
      <c r="L11" s="5" t="s">
        <v>182</v>
      </c>
      <c r="M11" s="5" t="s">
        <v>183</v>
      </c>
      <c r="N11" s="5" t="s">
        <v>11</v>
      </c>
      <c r="O11" s="7" t="s">
        <v>240</v>
      </c>
      <c r="P11" s="8">
        <f>4/3</f>
        <v>1.3333333333333333</v>
      </c>
    </row>
    <row r="12" spans="1:16" ht="89.25" x14ac:dyDescent="0.25">
      <c r="A12" s="5" t="s">
        <v>152</v>
      </c>
      <c r="B12" s="6" t="s">
        <v>41</v>
      </c>
      <c r="C12" s="7" t="s">
        <v>81</v>
      </c>
      <c r="D12" s="7" t="s">
        <v>284</v>
      </c>
      <c r="E12" s="7" t="s">
        <v>223</v>
      </c>
      <c r="F12" s="7" t="s">
        <v>18</v>
      </c>
      <c r="G12" s="7" t="s">
        <v>285</v>
      </c>
      <c r="H12" s="7" t="s">
        <v>32</v>
      </c>
      <c r="I12" s="7" t="s">
        <v>184</v>
      </c>
      <c r="J12" s="7" t="s">
        <v>11</v>
      </c>
      <c r="K12" s="7" t="s">
        <v>96</v>
      </c>
      <c r="L12" s="7" t="s">
        <v>286</v>
      </c>
      <c r="M12" s="5" t="s">
        <v>258</v>
      </c>
      <c r="N12" s="7" t="s">
        <v>11</v>
      </c>
      <c r="O12" s="7" t="s">
        <v>241</v>
      </c>
      <c r="P12" s="8">
        <f>288/17</f>
        <v>16.941176470588236</v>
      </c>
    </row>
    <row r="13" spans="1:16" ht="51" x14ac:dyDescent="0.25">
      <c r="A13" s="5" t="s">
        <v>153</v>
      </c>
      <c r="B13" s="6" t="s">
        <v>42</v>
      </c>
      <c r="C13" s="7" t="s">
        <v>81</v>
      </c>
      <c r="D13" s="7" t="s">
        <v>22</v>
      </c>
      <c r="E13" s="7" t="s">
        <v>224</v>
      </c>
      <c r="F13" s="7" t="s">
        <v>18</v>
      </c>
      <c r="G13" s="7" t="s">
        <v>21</v>
      </c>
      <c r="H13" s="7" t="s">
        <v>32</v>
      </c>
      <c r="I13" s="7" t="s">
        <v>185</v>
      </c>
      <c r="J13" s="7" t="s">
        <v>11</v>
      </c>
      <c r="K13" s="7" t="s">
        <v>96</v>
      </c>
      <c r="L13" s="7" t="s">
        <v>11</v>
      </c>
      <c r="M13" s="5" t="s">
        <v>11</v>
      </c>
      <c r="N13" s="7" t="s">
        <v>11</v>
      </c>
      <c r="O13" s="7" t="s">
        <v>242</v>
      </c>
      <c r="P13" s="8">
        <f>160/15</f>
        <v>10.666666666666666</v>
      </c>
    </row>
    <row r="14" spans="1:16" s="5" customFormat="1" ht="177.75" customHeight="1" x14ac:dyDescent="0.25">
      <c r="A14" s="5" t="s">
        <v>108</v>
      </c>
      <c r="B14" s="6" t="s">
        <v>59</v>
      </c>
      <c r="C14" s="7" t="s">
        <v>11</v>
      </c>
      <c r="D14" s="5" t="s">
        <v>119</v>
      </c>
      <c r="E14" s="5" t="s">
        <v>118</v>
      </c>
      <c r="F14" s="5" t="s">
        <v>18</v>
      </c>
      <c r="G14" s="5" t="s">
        <v>66</v>
      </c>
      <c r="H14" s="5" t="s">
        <v>32</v>
      </c>
      <c r="I14" s="5" t="s">
        <v>114</v>
      </c>
      <c r="J14" s="5" t="s">
        <v>11</v>
      </c>
      <c r="K14" s="5" t="s">
        <v>96</v>
      </c>
      <c r="L14" s="5" t="s">
        <v>186</v>
      </c>
      <c r="M14" s="5" t="s">
        <v>11</v>
      </c>
      <c r="N14" s="5" t="s">
        <v>187</v>
      </c>
      <c r="O14" s="7" t="s">
        <v>243</v>
      </c>
      <c r="P14" s="8">
        <f>3/9</f>
        <v>0.33333333333333331</v>
      </c>
    </row>
    <row r="15" spans="1:16" s="5" customFormat="1" ht="165.75" x14ac:dyDescent="0.25">
      <c r="A15" s="5" t="s">
        <v>64</v>
      </c>
      <c r="B15" s="6" t="s">
        <v>52</v>
      </c>
      <c r="C15" s="7" t="s">
        <v>11</v>
      </c>
      <c r="D15" s="5" t="s">
        <v>31</v>
      </c>
      <c r="E15" s="5" t="s">
        <v>225</v>
      </c>
      <c r="F15" s="5" t="s">
        <v>18</v>
      </c>
      <c r="G15" s="5" t="s">
        <v>29</v>
      </c>
      <c r="H15" s="5" t="s">
        <v>32</v>
      </c>
      <c r="I15" s="5" t="s">
        <v>188</v>
      </c>
      <c r="J15" s="5" t="s">
        <v>96</v>
      </c>
      <c r="K15" s="5" t="s">
        <v>96</v>
      </c>
      <c r="L15" s="5" t="s">
        <v>189</v>
      </c>
      <c r="M15" s="5" t="s">
        <v>11</v>
      </c>
      <c r="N15" s="5" t="s">
        <v>11</v>
      </c>
      <c r="O15" s="7" t="s">
        <v>244</v>
      </c>
      <c r="P15" s="8">
        <f>17/7</f>
        <v>2.4285714285714284</v>
      </c>
    </row>
    <row r="16" spans="1:16" ht="63.75" x14ac:dyDescent="0.25">
      <c r="A16" s="5" t="s">
        <v>261</v>
      </c>
      <c r="B16" s="6" t="s">
        <v>43</v>
      </c>
      <c r="C16" s="7" t="s">
        <v>79</v>
      </c>
      <c r="D16" s="7" t="s">
        <v>13</v>
      </c>
      <c r="E16" s="7" t="s">
        <v>219</v>
      </c>
      <c r="F16" s="7" t="s">
        <v>18</v>
      </c>
      <c r="G16" s="7" t="s">
        <v>18</v>
      </c>
      <c r="H16" s="7" t="s">
        <v>32</v>
      </c>
      <c r="I16" s="7" t="s">
        <v>84</v>
      </c>
      <c r="J16" s="7" t="s">
        <v>11</v>
      </c>
      <c r="K16" s="7" t="s">
        <v>11</v>
      </c>
      <c r="L16" s="7" t="s">
        <v>11</v>
      </c>
      <c r="M16" s="5" t="s">
        <v>11</v>
      </c>
      <c r="N16" s="7" t="s">
        <v>11</v>
      </c>
      <c r="O16" s="7" t="s">
        <v>18</v>
      </c>
      <c r="P16" s="8" t="s">
        <v>24</v>
      </c>
    </row>
    <row r="17" spans="1:16" s="5" customFormat="1" ht="216.75" x14ac:dyDescent="0.25">
      <c r="A17" s="5" t="s">
        <v>76</v>
      </c>
      <c r="B17" s="6" t="s">
        <v>74</v>
      </c>
      <c r="C17" s="7" t="s">
        <v>11</v>
      </c>
      <c r="D17" s="5" t="s">
        <v>287</v>
      </c>
      <c r="E17" s="5" t="s">
        <v>125</v>
      </c>
      <c r="F17" s="9" t="s">
        <v>75</v>
      </c>
      <c r="G17" s="9" t="s">
        <v>288</v>
      </c>
      <c r="H17" s="5" t="s">
        <v>77</v>
      </c>
      <c r="I17" s="5" t="s">
        <v>210</v>
      </c>
      <c r="J17" s="5" t="s">
        <v>96</v>
      </c>
      <c r="K17" s="5" t="s">
        <v>96</v>
      </c>
      <c r="L17" s="5" t="s">
        <v>190</v>
      </c>
      <c r="M17" s="5" t="s">
        <v>11</v>
      </c>
      <c r="N17" s="5" t="s">
        <v>11</v>
      </c>
      <c r="O17" s="5" t="s">
        <v>245</v>
      </c>
      <c r="P17" s="10">
        <v>2</v>
      </c>
    </row>
    <row r="18" spans="1:16" s="5" customFormat="1" ht="114.75" x14ac:dyDescent="0.25">
      <c r="A18" s="5" t="s">
        <v>109</v>
      </c>
      <c r="B18" s="6" t="s">
        <v>56</v>
      </c>
      <c r="C18" s="7" t="s">
        <v>11</v>
      </c>
      <c r="D18" s="5" t="s">
        <v>57</v>
      </c>
      <c r="E18" s="5" t="s">
        <v>126</v>
      </c>
      <c r="F18" s="5" t="s">
        <v>18</v>
      </c>
      <c r="G18" s="5" t="s">
        <v>87</v>
      </c>
      <c r="H18" s="5" t="s">
        <v>32</v>
      </c>
      <c r="I18" s="5" t="s">
        <v>127</v>
      </c>
      <c r="J18" s="5" t="s">
        <v>11</v>
      </c>
      <c r="K18" s="5" t="s">
        <v>96</v>
      </c>
      <c r="L18" s="5" t="s">
        <v>191</v>
      </c>
      <c r="M18" s="5" t="s">
        <v>72</v>
      </c>
      <c r="N18" s="5" t="s">
        <v>192</v>
      </c>
      <c r="O18" s="7" t="s">
        <v>246</v>
      </c>
      <c r="P18" s="8">
        <f>345/13</f>
        <v>26.53846153846154</v>
      </c>
    </row>
    <row r="19" spans="1:16" ht="89.25" x14ac:dyDescent="0.25">
      <c r="A19" s="5" t="s">
        <v>154</v>
      </c>
      <c r="B19" s="6" t="s">
        <v>47</v>
      </c>
      <c r="C19" s="7" t="s">
        <v>79</v>
      </c>
      <c r="D19" s="7" t="s">
        <v>17</v>
      </c>
      <c r="E19" s="7" t="s">
        <v>226</v>
      </c>
      <c r="F19" s="7" t="s">
        <v>18</v>
      </c>
      <c r="G19" s="7" t="s">
        <v>26</v>
      </c>
      <c r="H19" s="7" t="s">
        <v>9</v>
      </c>
      <c r="I19" s="7" t="s">
        <v>211</v>
      </c>
      <c r="J19" s="7" t="s">
        <v>11</v>
      </c>
      <c r="K19" s="7" t="s">
        <v>96</v>
      </c>
      <c r="L19" s="7" t="s">
        <v>11</v>
      </c>
      <c r="M19" s="5" t="s">
        <v>11</v>
      </c>
      <c r="N19" s="7" t="s">
        <v>11</v>
      </c>
      <c r="O19" s="7" t="s">
        <v>247</v>
      </c>
      <c r="P19" s="8">
        <f>75/12</f>
        <v>6.25</v>
      </c>
    </row>
    <row r="20" spans="1:16" ht="191.25" x14ac:dyDescent="0.25">
      <c r="A20" s="5" t="s">
        <v>302</v>
      </c>
      <c r="B20" s="6" t="s">
        <v>269</v>
      </c>
      <c r="C20" s="7" t="s">
        <v>11</v>
      </c>
      <c r="D20" s="7" t="s">
        <v>270</v>
      </c>
      <c r="E20" s="7" t="s">
        <v>297</v>
      </c>
      <c r="F20" s="7" t="s">
        <v>272</v>
      </c>
      <c r="G20" s="7" t="s">
        <v>273</v>
      </c>
      <c r="H20" s="7" t="s">
        <v>32</v>
      </c>
      <c r="I20" s="7" t="s">
        <v>298</v>
      </c>
      <c r="J20" s="7" t="s">
        <v>96</v>
      </c>
      <c r="K20" s="7" t="s">
        <v>96</v>
      </c>
      <c r="L20" s="7" t="s">
        <v>268</v>
      </c>
      <c r="M20" s="5" t="s">
        <v>304</v>
      </c>
      <c r="N20" s="7" t="s">
        <v>11</v>
      </c>
      <c r="O20" s="7" t="s">
        <v>305</v>
      </c>
      <c r="P20" s="8">
        <f>37/6</f>
        <v>6.166666666666667</v>
      </c>
    </row>
    <row r="21" spans="1:16" ht="102" customHeight="1" x14ac:dyDescent="0.25">
      <c r="A21" s="5" t="s">
        <v>155</v>
      </c>
      <c r="B21" s="6" t="s">
        <v>45</v>
      </c>
      <c r="C21" s="7" t="s">
        <v>79</v>
      </c>
      <c r="D21" s="7" t="s">
        <v>15</v>
      </c>
      <c r="E21" s="7" t="s">
        <v>227</v>
      </c>
      <c r="F21" s="7" t="s">
        <v>18</v>
      </c>
      <c r="G21" s="7" t="s">
        <v>25</v>
      </c>
      <c r="H21" s="7" t="s">
        <v>32</v>
      </c>
      <c r="I21" s="7" t="s">
        <v>212</v>
      </c>
      <c r="J21" s="7" t="s">
        <v>11</v>
      </c>
      <c r="K21" s="7" t="s">
        <v>11</v>
      </c>
      <c r="L21" s="7" t="s">
        <v>11</v>
      </c>
      <c r="M21" s="5" t="s">
        <v>11</v>
      </c>
      <c r="N21" s="7" t="s">
        <v>11</v>
      </c>
      <c r="O21" s="7" t="s">
        <v>248</v>
      </c>
      <c r="P21" s="8">
        <f>551/28</f>
        <v>19.678571428571427</v>
      </c>
    </row>
    <row r="22" spans="1:16" s="5" customFormat="1" ht="102" x14ac:dyDescent="0.25">
      <c r="A22" s="5" t="s">
        <v>110</v>
      </c>
      <c r="B22" s="6" t="s">
        <v>54</v>
      </c>
      <c r="C22" s="7" t="s">
        <v>11</v>
      </c>
      <c r="D22" s="5" t="s">
        <v>289</v>
      </c>
      <c r="E22" s="5" t="s">
        <v>128</v>
      </c>
      <c r="F22" s="5" t="s">
        <v>18</v>
      </c>
      <c r="G22" s="5" t="s">
        <v>70</v>
      </c>
      <c r="H22" s="5" t="s">
        <v>32</v>
      </c>
      <c r="I22" s="5" t="s">
        <v>33</v>
      </c>
      <c r="J22" s="5" t="s">
        <v>11</v>
      </c>
      <c r="K22" s="5" t="s">
        <v>96</v>
      </c>
      <c r="L22" s="5" t="s">
        <v>195</v>
      </c>
      <c r="M22" s="5" t="s">
        <v>303</v>
      </c>
      <c r="N22" s="5" t="s">
        <v>194</v>
      </c>
      <c r="O22" s="7" t="s">
        <v>249</v>
      </c>
      <c r="P22" s="8">
        <f>5/7</f>
        <v>0.7142857142857143</v>
      </c>
    </row>
    <row r="23" spans="1:16" ht="114.75" x14ac:dyDescent="0.25">
      <c r="A23" s="5" t="s">
        <v>262</v>
      </c>
      <c r="B23" s="6" t="s">
        <v>40</v>
      </c>
      <c r="C23" s="7" t="s">
        <v>81</v>
      </c>
      <c r="D23" s="5" t="s">
        <v>214</v>
      </c>
      <c r="E23" s="5" t="s">
        <v>215</v>
      </c>
      <c r="F23" s="5" t="s">
        <v>18</v>
      </c>
      <c r="G23" s="5" t="s">
        <v>21</v>
      </c>
      <c r="H23" s="7" t="s">
        <v>32</v>
      </c>
      <c r="I23" s="7" t="s">
        <v>213</v>
      </c>
      <c r="J23" s="7" t="s">
        <v>11</v>
      </c>
      <c r="K23" s="7" t="s">
        <v>96</v>
      </c>
      <c r="L23" s="7" t="s">
        <v>11</v>
      </c>
      <c r="M23" s="5" t="s">
        <v>11</v>
      </c>
      <c r="N23" s="7" t="s">
        <v>11</v>
      </c>
      <c r="O23" s="7" t="s">
        <v>18</v>
      </c>
      <c r="P23" s="8" t="s">
        <v>24</v>
      </c>
    </row>
    <row r="24" spans="1:16" ht="177" customHeight="1" x14ac:dyDescent="0.25">
      <c r="A24" s="5" t="s">
        <v>156</v>
      </c>
      <c r="B24" s="6" t="s">
        <v>49</v>
      </c>
      <c r="C24" s="7" t="s">
        <v>79</v>
      </c>
      <c r="D24" s="7" t="s">
        <v>14</v>
      </c>
      <c r="E24" s="7" t="s">
        <v>197</v>
      </c>
      <c r="F24" s="7" t="s">
        <v>18</v>
      </c>
      <c r="G24" s="7" t="s">
        <v>27</v>
      </c>
      <c r="H24" s="7" t="s">
        <v>28</v>
      </c>
      <c r="I24" s="7" t="s">
        <v>217</v>
      </c>
      <c r="J24" s="7" t="s">
        <v>96</v>
      </c>
      <c r="K24" s="7" t="s">
        <v>96</v>
      </c>
      <c r="L24" s="7" t="s">
        <v>11</v>
      </c>
      <c r="M24" s="5" t="s">
        <v>208</v>
      </c>
      <c r="N24" s="7" t="s">
        <v>196</v>
      </c>
      <c r="O24" s="7" t="s">
        <v>250</v>
      </c>
      <c r="P24" s="8">
        <f>23/9</f>
        <v>2.5555555555555554</v>
      </c>
    </row>
    <row r="25" spans="1:16" s="5" customFormat="1" ht="114.75" x14ac:dyDescent="0.25">
      <c r="A25" s="5" t="s">
        <v>157</v>
      </c>
      <c r="B25" s="6" t="s">
        <v>300</v>
      </c>
      <c r="C25" s="7" t="s">
        <v>11</v>
      </c>
      <c r="D25" s="5" t="s">
        <v>105</v>
      </c>
      <c r="E25" s="5" t="s">
        <v>106</v>
      </c>
      <c r="F25" s="5" t="s">
        <v>18</v>
      </c>
      <c r="G25" s="5" t="s">
        <v>129</v>
      </c>
      <c r="H25" s="5" t="s">
        <v>77</v>
      </c>
      <c r="I25" s="5" t="s">
        <v>107</v>
      </c>
      <c r="J25" s="5" t="s">
        <v>11</v>
      </c>
      <c r="K25" s="5" t="s">
        <v>11</v>
      </c>
      <c r="L25" s="5" t="s">
        <v>11</v>
      </c>
      <c r="M25" s="5" t="s">
        <v>11</v>
      </c>
      <c r="N25" s="5" t="s">
        <v>11</v>
      </c>
      <c r="O25" s="5" t="s">
        <v>251</v>
      </c>
      <c r="P25" s="10">
        <v>2</v>
      </c>
    </row>
    <row r="26" spans="1:16" ht="102" x14ac:dyDescent="0.25">
      <c r="A26" s="5" t="s">
        <v>158</v>
      </c>
      <c r="B26" s="6" t="s">
        <v>83</v>
      </c>
      <c r="C26" s="7" t="s">
        <v>11</v>
      </c>
      <c r="D26" s="5" t="s">
        <v>55</v>
      </c>
      <c r="E26" s="5" t="s">
        <v>135</v>
      </c>
      <c r="F26" s="5" t="s">
        <v>290</v>
      </c>
      <c r="G26" s="5" t="s">
        <v>86</v>
      </c>
      <c r="H26" s="5" t="s">
        <v>32</v>
      </c>
      <c r="I26" s="11" t="s">
        <v>136</v>
      </c>
      <c r="J26" s="11" t="s">
        <v>96</v>
      </c>
      <c r="K26" s="11" t="s">
        <v>96</v>
      </c>
      <c r="L26" s="5" t="s">
        <v>198</v>
      </c>
      <c r="M26" s="5" t="s">
        <v>11</v>
      </c>
      <c r="N26" s="5" t="s">
        <v>199</v>
      </c>
      <c r="O26" s="7" t="s">
        <v>238</v>
      </c>
      <c r="P26" s="8">
        <v>0</v>
      </c>
    </row>
    <row r="27" spans="1:16" s="5" customFormat="1" ht="114.75" x14ac:dyDescent="0.25">
      <c r="A27" s="5" t="s">
        <v>159</v>
      </c>
      <c r="B27" s="6" t="s">
        <v>48</v>
      </c>
      <c r="C27" s="7" t="s">
        <v>79</v>
      </c>
      <c r="D27" s="5" t="s">
        <v>8</v>
      </c>
      <c r="E27" s="5" t="s">
        <v>228</v>
      </c>
      <c r="F27" s="5" t="s">
        <v>18</v>
      </c>
      <c r="G27" s="5" t="s">
        <v>10</v>
      </c>
      <c r="H27" s="5" t="s">
        <v>9</v>
      </c>
      <c r="I27" s="5" t="s">
        <v>216</v>
      </c>
      <c r="J27" s="5" t="s">
        <v>11</v>
      </c>
      <c r="K27" s="5" t="s">
        <v>96</v>
      </c>
      <c r="L27" s="5" t="s">
        <v>11</v>
      </c>
      <c r="M27" s="5" t="s">
        <v>11</v>
      </c>
      <c r="N27" s="5" t="s">
        <v>11</v>
      </c>
      <c r="O27" s="7" t="s">
        <v>252</v>
      </c>
      <c r="P27" s="8">
        <f>121/10</f>
        <v>12.1</v>
      </c>
    </row>
    <row r="28" spans="1:16" s="5" customFormat="1" ht="153" x14ac:dyDescent="0.25">
      <c r="A28" s="5" t="s">
        <v>111</v>
      </c>
      <c r="B28" s="6" t="s">
        <v>83</v>
      </c>
      <c r="C28" s="7" t="s">
        <v>11</v>
      </c>
      <c r="D28" s="5" t="s">
        <v>137</v>
      </c>
      <c r="E28" s="5" t="s">
        <v>138</v>
      </c>
      <c r="F28" s="5" t="s">
        <v>301</v>
      </c>
      <c r="G28" s="5" t="s">
        <v>69</v>
      </c>
      <c r="H28" s="5" t="s">
        <v>34</v>
      </c>
      <c r="I28" s="5" t="s">
        <v>139</v>
      </c>
      <c r="J28" s="5" t="s">
        <v>11</v>
      </c>
      <c r="K28" s="5" t="s">
        <v>96</v>
      </c>
      <c r="L28" s="5" t="s">
        <v>11</v>
      </c>
      <c r="M28" s="5" t="s">
        <v>11</v>
      </c>
      <c r="N28" s="5" t="s">
        <v>11</v>
      </c>
      <c r="O28" s="7" t="s">
        <v>253</v>
      </c>
      <c r="P28" s="8">
        <f>37/9</f>
        <v>4.1111111111111107</v>
      </c>
    </row>
    <row r="29" spans="1:16" s="5" customFormat="1" ht="165.75" x14ac:dyDescent="0.25">
      <c r="A29" s="5" t="s">
        <v>293</v>
      </c>
      <c r="B29" s="6" t="s">
        <v>37</v>
      </c>
      <c r="C29" s="7" t="s">
        <v>11</v>
      </c>
      <c r="D29" s="7" t="s">
        <v>2</v>
      </c>
      <c r="E29" s="7" t="s">
        <v>209</v>
      </c>
      <c r="F29" s="7" t="s">
        <v>3</v>
      </c>
      <c r="G29" s="7" t="s">
        <v>4</v>
      </c>
      <c r="H29" s="7" t="s">
        <v>5</v>
      </c>
      <c r="I29" s="7" t="s">
        <v>6</v>
      </c>
      <c r="J29" s="7" t="s">
        <v>96</v>
      </c>
      <c r="K29" s="7" t="s">
        <v>11</v>
      </c>
      <c r="L29" s="7" t="s">
        <v>200</v>
      </c>
      <c r="M29" s="5" t="s">
        <v>259</v>
      </c>
      <c r="N29" s="7" t="s">
        <v>201</v>
      </c>
      <c r="O29" s="7" t="s">
        <v>254</v>
      </c>
      <c r="P29" s="8">
        <f>100/8</f>
        <v>12.5</v>
      </c>
    </row>
    <row r="30" spans="1:16" s="5" customFormat="1" ht="89.25" x14ac:dyDescent="0.25">
      <c r="A30" s="5" t="s">
        <v>294</v>
      </c>
      <c r="B30" s="6" t="s">
        <v>83</v>
      </c>
      <c r="C30" s="7" t="s">
        <v>11</v>
      </c>
      <c r="D30" s="7" t="s">
        <v>295</v>
      </c>
      <c r="E30" s="7" t="s">
        <v>296</v>
      </c>
      <c r="F30" s="7" t="s">
        <v>18</v>
      </c>
      <c r="G30" s="7" t="s">
        <v>274</v>
      </c>
      <c r="H30" s="7" t="s">
        <v>32</v>
      </c>
      <c r="I30" s="7" t="s">
        <v>275</v>
      </c>
      <c r="J30" s="7" t="s">
        <v>11</v>
      </c>
      <c r="K30" s="7" t="s">
        <v>11</v>
      </c>
      <c r="L30" s="7" t="s">
        <v>268</v>
      </c>
      <c r="M30" s="5" t="s">
        <v>11</v>
      </c>
      <c r="N30" s="7" t="s">
        <v>11</v>
      </c>
      <c r="O30" s="7" t="s">
        <v>18</v>
      </c>
      <c r="P30" s="8" t="s">
        <v>24</v>
      </c>
    </row>
    <row r="31" spans="1:16" s="5" customFormat="1" ht="165.75" x14ac:dyDescent="0.25">
      <c r="A31" s="5" t="s">
        <v>231</v>
      </c>
      <c r="B31" s="6" t="s">
        <v>83</v>
      </c>
      <c r="C31" s="7" t="s">
        <v>11</v>
      </c>
      <c r="D31" s="5" t="s">
        <v>140</v>
      </c>
      <c r="E31" s="5" t="s">
        <v>141</v>
      </c>
      <c r="F31" s="5" t="s">
        <v>291</v>
      </c>
      <c r="G31" s="5" t="s">
        <v>85</v>
      </c>
      <c r="H31" s="5" t="s">
        <v>88</v>
      </c>
      <c r="I31" s="5" t="s">
        <v>89</v>
      </c>
      <c r="J31" s="5" t="s">
        <v>11</v>
      </c>
      <c r="K31" s="5" t="s">
        <v>11</v>
      </c>
      <c r="L31" s="5" t="s">
        <v>203</v>
      </c>
      <c r="M31" s="5" t="s">
        <v>11</v>
      </c>
      <c r="N31" s="5" t="s">
        <v>202</v>
      </c>
      <c r="O31" s="7" t="s">
        <v>255</v>
      </c>
      <c r="P31" s="8">
        <v>0</v>
      </c>
    </row>
    <row r="32" spans="1:16" ht="114.75" x14ac:dyDescent="0.25">
      <c r="A32" s="5" t="s">
        <v>112</v>
      </c>
      <c r="B32" s="6" t="s">
        <v>53</v>
      </c>
      <c r="C32" s="7" t="s">
        <v>11</v>
      </c>
      <c r="D32" s="5" t="s">
        <v>130</v>
      </c>
      <c r="E32" s="5" t="s">
        <v>131</v>
      </c>
      <c r="F32" s="5" t="s">
        <v>204</v>
      </c>
      <c r="G32" s="5" t="s">
        <v>132</v>
      </c>
      <c r="H32" s="5" t="s">
        <v>36</v>
      </c>
      <c r="I32" s="5" t="s">
        <v>133</v>
      </c>
      <c r="J32" s="5" t="s">
        <v>96</v>
      </c>
      <c r="K32" s="5" t="s">
        <v>96</v>
      </c>
      <c r="L32" s="5" t="s">
        <v>205</v>
      </c>
      <c r="M32" s="5" t="s">
        <v>218</v>
      </c>
      <c r="N32" s="5" t="s">
        <v>11</v>
      </c>
      <c r="O32" s="7" t="s">
        <v>256</v>
      </c>
      <c r="P32" s="8">
        <f>103/6</f>
        <v>17.166666666666668</v>
      </c>
    </row>
    <row r="33" spans="1:16" ht="127.5" x14ac:dyDescent="0.25">
      <c r="A33" s="5" t="s">
        <v>276</v>
      </c>
      <c r="B33" s="6" t="s">
        <v>83</v>
      </c>
      <c r="C33" s="7" t="s">
        <v>11</v>
      </c>
      <c r="D33" s="5" t="s">
        <v>280</v>
      </c>
      <c r="E33" s="5" t="s">
        <v>281</v>
      </c>
      <c r="F33" s="5" t="s">
        <v>290</v>
      </c>
      <c r="G33" s="5" t="s">
        <v>277</v>
      </c>
      <c r="H33" s="5" t="s">
        <v>32</v>
      </c>
      <c r="I33" s="5" t="s">
        <v>278</v>
      </c>
      <c r="J33" s="5" t="s">
        <v>11</v>
      </c>
      <c r="K33" s="5" t="s">
        <v>96</v>
      </c>
      <c r="L33" s="5" t="s">
        <v>279</v>
      </c>
      <c r="M33" s="5" t="s">
        <v>11</v>
      </c>
      <c r="N33" s="5" t="s">
        <v>11</v>
      </c>
      <c r="O33" s="7">
        <v>19</v>
      </c>
      <c r="P33" s="8">
        <f>19/6</f>
        <v>3.1666666666666665</v>
      </c>
    </row>
    <row r="34" spans="1:16" s="5" customFormat="1" ht="89.25" x14ac:dyDescent="0.25">
      <c r="A34" s="5" t="s">
        <v>263</v>
      </c>
      <c r="B34" s="6" t="s">
        <v>44</v>
      </c>
      <c r="C34" s="7" t="s">
        <v>79</v>
      </c>
      <c r="D34" s="7" t="s">
        <v>12</v>
      </c>
      <c r="E34" s="7" t="s">
        <v>229</v>
      </c>
      <c r="F34" s="7" t="s">
        <v>18</v>
      </c>
      <c r="G34" s="7" t="s">
        <v>23</v>
      </c>
      <c r="H34" s="7" t="s">
        <v>32</v>
      </c>
      <c r="I34" s="7" t="s">
        <v>35</v>
      </c>
      <c r="J34" s="7" t="s">
        <v>11</v>
      </c>
      <c r="K34" s="7" t="s">
        <v>11</v>
      </c>
      <c r="L34" s="7" t="s">
        <v>11</v>
      </c>
      <c r="M34" s="5" t="s">
        <v>11</v>
      </c>
      <c r="N34" s="7" t="s">
        <v>11</v>
      </c>
      <c r="O34" s="7" t="s">
        <v>18</v>
      </c>
      <c r="P34" s="8" t="s">
        <v>24</v>
      </c>
    </row>
    <row r="35" spans="1:16" s="5" customFormat="1" ht="174" customHeight="1" x14ac:dyDescent="0.25">
      <c r="A35" s="5" t="s">
        <v>161</v>
      </c>
      <c r="B35" s="6" t="s">
        <v>83</v>
      </c>
      <c r="C35" s="7" t="s">
        <v>11</v>
      </c>
      <c r="D35" s="7" t="s">
        <v>134</v>
      </c>
      <c r="E35" s="7" t="s">
        <v>230</v>
      </c>
      <c r="F35" s="7" t="s">
        <v>104</v>
      </c>
      <c r="G35" s="7" t="s">
        <v>102</v>
      </c>
      <c r="H35" s="7" t="s">
        <v>100</v>
      </c>
      <c r="I35" s="7" t="s">
        <v>103</v>
      </c>
      <c r="J35" s="7" t="s">
        <v>11</v>
      </c>
      <c r="K35" s="7" t="s">
        <v>96</v>
      </c>
      <c r="L35" s="7" t="s">
        <v>206</v>
      </c>
      <c r="M35" s="5" t="s">
        <v>11</v>
      </c>
      <c r="N35" s="7" t="s">
        <v>11</v>
      </c>
      <c r="O35" s="7" t="s">
        <v>257</v>
      </c>
      <c r="P35" s="8">
        <v>0</v>
      </c>
    </row>
    <row r="36" spans="1:16" s="5" customFormat="1" ht="193.5" customHeight="1" x14ac:dyDescent="0.25">
      <c r="A36" s="5" t="s">
        <v>162</v>
      </c>
      <c r="B36" s="6" t="s">
        <v>90</v>
      </c>
      <c r="C36" s="7" t="s">
        <v>11</v>
      </c>
      <c r="D36" s="5" t="s">
        <v>143</v>
      </c>
      <c r="E36" s="5" t="s">
        <v>144</v>
      </c>
      <c r="F36" s="5" t="s">
        <v>91</v>
      </c>
      <c r="G36" s="5" t="s">
        <v>142</v>
      </c>
      <c r="H36" s="5" t="s">
        <v>36</v>
      </c>
      <c r="I36" s="5" t="s">
        <v>93</v>
      </c>
      <c r="J36" s="5" t="s">
        <v>11</v>
      </c>
      <c r="K36" s="5" t="s">
        <v>96</v>
      </c>
      <c r="L36" s="5" t="s">
        <v>207</v>
      </c>
      <c r="M36" s="5" t="s">
        <v>92</v>
      </c>
      <c r="N36" s="5" t="s">
        <v>11</v>
      </c>
      <c r="O36" s="7" t="s">
        <v>245</v>
      </c>
      <c r="P36" s="10">
        <f>2/4</f>
        <v>0.5</v>
      </c>
    </row>
    <row r="37" spans="1:16" x14ac:dyDescent="0.25">
      <c r="F37" s="5" t="s">
        <v>78</v>
      </c>
    </row>
  </sheetData>
  <sortState ref="A2:P37">
    <sortCondition ref="A2:A37"/>
  </sortState>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Kimberly (Portland)</dc:creator>
  <cp:lastModifiedBy>Department of Veterans Affairs</cp:lastModifiedBy>
  <dcterms:created xsi:type="dcterms:W3CDTF">2018-01-18T22:17:17Z</dcterms:created>
  <dcterms:modified xsi:type="dcterms:W3CDTF">2018-06-11T11:40:52Z</dcterms:modified>
</cp:coreProperties>
</file>